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ерерасчет2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H2" i="4"/>
  <c r="C14"/>
  <c r="D14"/>
  <c r="E14"/>
  <c r="F14"/>
  <c r="G14"/>
  <c r="B14"/>
  <c r="H13"/>
  <c r="G33"/>
  <c r="F33"/>
  <c r="E33"/>
  <c r="D33"/>
  <c r="C33"/>
  <c r="B33"/>
  <c r="H32"/>
  <c r="G31"/>
  <c r="F31"/>
  <c r="E31"/>
  <c r="D31"/>
  <c r="C31"/>
  <c r="B31"/>
  <c r="H31" s="1"/>
  <c r="H29"/>
  <c r="G26"/>
  <c r="F26"/>
  <c r="E26"/>
  <c r="D26"/>
  <c r="C26"/>
  <c r="B26"/>
  <c r="H25"/>
  <c r="G24"/>
  <c r="F24"/>
  <c r="E24"/>
  <c r="D24"/>
  <c r="C24"/>
  <c r="B24"/>
  <c r="H24" s="1"/>
  <c r="H22"/>
  <c r="G10"/>
  <c r="G12" s="1"/>
  <c r="F10"/>
  <c r="F12" s="1"/>
  <c r="E10"/>
  <c r="E12" s="1"/>
  <c r="D10"/>
  <c r="D12" s="1"/>
  <c r="C10"/>
  <c r="C12" s="1"/>
  <c r="B10"/>
  <c r="B12" s="1"/>
  <c r="H7"/>
  <c r="G6"/>
  <c r="G8" s="1"/>
  <c r="F6"/>
  <c r="F8" s="1"/>
  <c r="E6"/>
  <c r="E8" s="1"/>
  <c r="D6"/>
  <c r="D8" s="1"/>
  <c r="C6"/>
  <c r="C8" s="1"/>
  <c r="B6"/>
  <c r="H6" s="1"/>
  <c r="H4"/>
  <c r="H33" l="1"/>
  <c r="C27"/>
  <c r="E27"/>
  <c r="G27"/>
  <c r="D34"/>
  <c r="F34"/>
  <c r="B8"/>
  <c r="H12"/>
  <c r="B34"/>
  <c r="B27"/>
  <c r="D27"/>
  <c r="F27"/>
  <c r="C34"/>
  <c r="E34"/>
  <c r="G34"/>
  <c r="H10"/>
  <c r="H26"/>
  <c r="H34" l="1"/>
  <c r="H27"/>
  <c r="H8"/>
  <c r="H14"/>
  <c r="H36" l="1"/>
  <c r="H16"/>
  <c r="H39" s="1"/>
</calcChain>
</file>

<file path=xl/sharedStrings.xml><?xml version="1.0" encoding="utf-8"?>
<sst xmlns="http://schemas.openxmlformats.org/spreadsheetml/2006/main" count="46" uniqueCount="33">
  <si>
    <t>Юбилейный - отопление+подогрев</t>
  </si>
  <si>
    <t>Юбилейная, д.</t>
  </si>
  <si>
    <t>24</t>
  </si>
  <si>
    <t>26</t>
  </si>
  <si>
    <t>28-28.1</t>
  </si>
  <si>
    <t>30</t>
  </si>
  <si>
    <t>32</t>
  </si>
  <si>
    <t>34</t>
  </si>
  <si>
    <t xml:space="preserve">Общее потребление тепла по общедомовым счетчикам в 2010 г., Гкал </t>
  </si>
  <si>
    <t>Тариф поставщика тепла в 2010 г., руб/Гкал</t>
  </si>
  <si>
    <t>Сумма 2010 г. (оплачено поставщику), руб</t>
  </si>
  <si>
    <t>ЕРКЦД начислено жителям в 2010 г., руб</t>
  </si>
  <si>
    <t>Разница 2010 г., руб</t>
  </si>
  <si>
    <t xml:space="preserve">Общее потребление тепла по общедомовым счетчикам в 2011 г., Гкал </t>
  </si>
  <si>
    <t>Тариф поставщика тепла в 2011 г., руб/Гкал</t>
  </si>
  <si>
    <t>Сумма 2011 г. (оплачено поставщику), руб</t>
  </si>
  <si>
    <t>ЕРКЦД начислено жителям в 2011 г., руб</t>
  </si>
  <si>
    <t>Разница 2011 г., руб</t>
  </si>
  <si>
    <t xml:space="preserve">итого </t>
  </si>
  <si>
    <t>Итого отопление и подогрев</t>
  </si>
  <si>
    <t>Юбилейный - водоснабжение и водоотведение</t>
  </si>
  <si>
    <t>Общее потребление воды в 2010 г., м3</t>
  </si>
  <si>
    <t>Тариф 2010 г. (хв + водоотведение), руб/м3</t>
  </si>
  <si>
    <t>ХВ для ГВ</t>
  </si>
  <si>
    <t>Общее потребление воды в 2011 г., м3</t>
  </si>
  <si>
    <t>Тариф 2011 г. (ХВ + водоотведение), руб/м3</t>
  </si>
  <si>
    <t>ЕРКЦД начислено жителям в  2011 г., руб</t>
  </si>
  <si>
    <t>итого водоснабжение и водоотведение</t>
  </si>
  <si>
    <t>общий перерасчет</t>
  </si>
  <si>
    <t>Площадь м2</t>
  </si>
  <si>
    <t xml:space="preserve">На 1 м2 </t>
  </si>
  <si>
    <t>На 1 м2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</si>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</sst>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" fontId="1" fillId="0" borderId="0" xfId="0" applyNumberFormat="1" applyFont="1"/>
    <xf numFmtId="4" fontId="0" fillId="2" borderId="1" xfId="0" applyNumberForma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4" fontId="1" fillId="0" borderId="1" xfId="0" applyNumberFormat="1" applyFont="1" applyBorder="1" applyAlignment="1">
      <alignment horizontal="center" vertical="center"/>
    </xf>
    <xf numFmtId="4" fontId="1" fillId="3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3" fillId="4" borderId="0" xfId="0" applyNumberFormat="1" applyFont="1" applyFill="1"/>
    <xf numFmtId="0" fontId="0" fillId="0" borderId="0" xfId="0" applyAlignment="1">
      <alignment wrapText="1"/>
    </xf>
    <xf numFmtId="4" fontId="0" fillId="0" borderId="0" xfId="0" applyNumberFormat="1"/>
    <xf numFmtId="4" fontId="4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0" fillId="4" borderId="0" xfId="0" applyNumberFormat="1" applyFill="1"/>
    <xf numFmtId="4" fontId="5" fillId="0" borderId="0" xfId="0" applyNumberFormat="1" applyFont="1"/>
    <xf numFmtId="0" fontId="0" fillId="0" borderId="0" xfId="0" applyAlignment="1"/>
    <xf numFmtId="4" fontId="0" fillId="0" borderId="3" xfId="0" applyNumberFormat="1" applyFill="1" applyBorder="1"/>
    <xf numFmtId="0" fontId="0" fillId="0" borderId="3" xfId="0" applyFill="1" applyBorder="1" applyAlignment="1">
      <alignment wrapText="1"/>
    </xf>
    <xf numFmtId="4" fontId="0" fillId="2" borderId="3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G48" sqref="G48"/>
    </sheetView>
  </sheetViews>
  <sheetFormatPr defaultRowHeight="15"/>
  <cols>
    <col min="1" max="1" width="31" customWidth="1"/>
    <col min="2" max="2" width="11.5703125" customWidth="1"/>
    <col min="3" max="3" width="11.28515625" customWidth="1"/>
    <col min="4" max="4" width="12.85546875" customWidth="1"/>
    <col min="5" max="7" width="11.28515625" customWidth="1"/>
    <col min="8" max="8" width="13" customWidth="1"/>
    <col min="9" max="9" width="20.42578125" customWidth="1"/>
    <col min="10" max="10" width="11.42578125" bestFit="1" customWidth="1"/>
  </cols>
  <sheetData>
    <row r="1" spans="1:9">
      <c r="A1" s="1" t="s">
        <v>0</v>
      </c>
    </row>
    <row r="2" spans="1:9">
      <c r="A2" t="s">
        <v>29</v>
      </c>
      <c r="B2">
        <v>16878.900000000001</v>
      </c>
      <c r="C2">
        <v>16702.7</v>
      </c>
      <c r="D2">
        <v>18748.599999999999</v>
      </c>
      <c r="E2">
        <v>10558.2</v>
      </c>
      <c r="F2">
        <v>10607.6</v>
      </c>
      <c r="G2">
        <v>13696.2</v>
      </c>
      <c r="H2">
        <f>SUM(B2:G2)</f>
        <v>87192.200000000012</v>
      </c>
    </row>
    <row r="3" spans="1:9">
      <c r="A3" s="2" t="s">
        <v>1</v>
      </c>
      <c r="B3" s="3" t="s">
        <v>2</v>
      </c>
      <c r="C3" s="4" t="s">
        <v>3</v>
      </c>
      <c r="D3" s="3" t="s">
        <v>4</v>
      </c>
      <c r="E3" s="4" t="s">
        <v>5</v>
      </c>
      <c r="F3" s="5" t="s">
        <v>6</v>
      </c>
      <c r="G3" s="3" t="s">
        <v>7</v>
      </c>
    </row>
    <row r="4" spans="1:9" ht="47.25" customHeight="1">
      <c r="A4" s="6" t="s">
        <v>8</v>
      </c>
      <c r="B4" s="7">
        <v>1025</v>
      </c>
      <c r="C4" s="7">
        <v>1227</v>
      </c>
      <c r="D4" s="8">
        <v>1036</v>
      </c>
      <c r="E4" s="7">
        <v>750</v>
      </c>
      <c r="F4" s="8">
        <v>749</v>
      </c>
      <c r="G4" s="7">
        <v>823</v>
      </c>
      <c r="H4" s="9">
        <f>SUM(B4:G4)</f>
        <v>5610</v>
      </c>
    </row>
    <row r="5" spans="1:9" ht="31.5" customHeight="1">
      <c r="A5" s="6" t="s">
        <v>9</v>
      </c>
      <c r="B5" s="10">
        <v>567.79999999999995</v>
      </c>
      <c r="C5" s="10">
        <v>567.79999999999995</v>
      </c>
      <c r="D5" s="11">
        <v>567.79999999999995</v>
      </c>
      <c r="E5" s="10">
        <v>567.79999999999995</v>
      </c>
      <c r="F5" s="10">
        <v>567.79999999999995</v>
      </c>
      <c r="G5" s="10">
        <v>567.79999999999995</v>
      </c>
      <c r="H5" s="9"/>
    </row>
    <row r="6" spans="1:9" ht="33" customHeight="1">
      <c r="A6" s="6" t="s">
        <v>10</v>
      </c>
      <c r="B6" s="10">
        <f>B4*B5</f>
        <v>581995</v>
      </c>
      <c r="C6" s="10">
        <f t="shared" ref="C6:F6" si="0">C4*C5</f>
        <v>696690.6</v>
      </c>
      <c r="D6" s="11">
        <f>D4*D5</f>
        <v>588240.79999999993</v>
      </c>
      <c r="E6" s="10">
        <f t="shared" si="0"/>
        <v>425849.99999999994</v>
      </c>
      <c r="F6" s="11">
        <f t="shared" si="0"/>
        <v>425282.19999999995</v>
      </c>
      <c r="G6" s="10">
        <f>G4*G5</f>
        <v>467299.39999999997</v>
      </c>
      <c r="H6" s="9">
        <f t="shared" ref="H6:H14" si="1">SUM(B6:G6)</f>
        <v>3185357.9999999995</v>
      </c>
    </row>
    <row r="7" spans="1:9" ht="30">
      <c r="A7" s="6" t="s">
        <v>11</v>
      </c>
      <c r="B7" s="12">
        <v>890513.2</v>
      </c>
      <c r="C7" s="13">
        <v>863272.9</v>
      </c>
      <c r="D7" s="13">
        <v>979004</v>
      </c>
      <c r="E7" s="13">
        <v>559708.19999999995</v>
      </c>
      <c r="F7" s="13">
        <v>556088.4</v>
      </c>
      <c r="G7" s="13">
        <v>600989.9</v>
      </c>
      <c r="H7" s="9">
        <f t="shared" si="1"/>
        <v>4449576.5999999996</v>
      </c>
    </row>
    <row r="8" spans="1:9">
      <c r="A8" s="14" t="s">
        <v>12</v>
      </c>
      <c r="B8" s="15">
        <f>B7-B6</f>
        <v>308518.19999999995</v>
      </c>
      <c r="C8" s="15">
        <f t="shared" ref="C8:G8" si="2">C7-C6</f>
        <v>166582.30000000005</v>
      </c>
      <c r="D8" s="15">
        <f t="shared" si="2"/>
        <v>390763.20000000007</v>
      </c>
      <c r="E8" s="15">
        <f t="shared" si="2"/>
        <v>133858.20000000001</v>
      </c>
      <c r="F8" s="15">
        <f t="shared" si="2"/>
        <v>130806.20000000007</v>
      </c>
      <c r="G8" s="15">
        <f t="shared" si="2"/>
        <v>133690.50000000006</v>
      </c>
      <c r="H8" s="16">
        <f t="shared" si="1"/>
        <v>1264218.6000000001</v>
      </c>
    </row>
    <row r="9" spans="1:9">
      <c r="B9" s="17"/>
      <c r="C9" s="17"/>
      <c r="D9" s="17"/>
      <c r="E9" s="17"/>
      <c r="F9" s="18"/>
      <c r="G9" s="18"/>
      <c r="H9" s="9"/>
    </row>
    <row r="10" spans="1:9" ht="50.25" customHeight="1">
      <c r="A10" s="6" t="s">
        <v>13</v>
      </c>
      <c r="B10" s="7">
        <f>3014</f>
        <v>3014</v>
      </c>
      <c r="C10" s="7">
        <f>2956</f>
        <v>2956</v>
      </c>
      <c r="D10" s="8">
        <f>3273</f>
        <v>3273</v>
      </c>
      <c r="E10" s="7">
        <f>1920</f>
        <v>1920</v>
      </c>
      <c r="F10" s="7">
        <f>1901</f>
        <v>1901</v>
      </c>
      <c r="G10" s="7">
        <f>2512</f>
        <v>2512</v>
      </c>
      <c r="H10" s="9">
        <f t="shared" si="1"/>
        <v>15576</v>
      </c>
    </row>
    <row r="11" spans="1:9" ht="33" customHeight="1">
      <c r="A11" s="6" t="s">
        <v>14</v>
      </c>
      <c r="B11" s="10">
        <v>1443.53</v>
      </c>
      <c r="C11" s="10">
        <v>1443.53</v>
      </c>
      <c r="D11" s="11">
        <v>1443.53</v>
      </c>
      <c r="E11" s="10">
        <v>1443.53</v>
      </c>
      <c r="F11" s="10">
        <v>1443.53</v>
      </c>
      <c r="G11" s="10">
        <v>1443.53</v>
      </c>
      <c r="H11" s="9"/>
    </row>
    <row r="12" spans="1:9" ht="33.75" customHeight="1">
      <c r="A12" s="6" t="s">
        <v>15</v>
      </c>
      <c r="B12" s="10">
        <f>B10*B11</f>
        <v>4350799.42</v>
      </c>
      <c r="C12" s="10">
        <f t="shared" ref="C12:F12" si="3">C10*C11</f>
        <v>4267074.68</v>
      </c>
      <c r="D12" s="11">
        <f t="shared" si="3"/>
        <v>4724673.6899999995</v>
      </c>
      <c r="E12" s="10">
        <f t="shared" si="3"/>
        <v>2771577.6</v>
      </c>
      <c r="F12" s="11">
        <f t="shared" si="3"/>
        <v>2744150.53</v>
      </c>
      <c r="G12" s="10">
        <f>G10*G11</f>
        <v>3626147.36</v>
      </c>
      <c r="H12" s="9">
        <f t="shared" si="1"/>
        <v>22484423.279999997</v>
      </c>
    </row>
    <row r="13" spans="1:9" ht="30">
      <c r="A13" s="6" t="s">
        <v>16</v>
      </c>
      <c r="B13" s="10">
        <v>3914791.81</v>
      </c>
      <c r="C13" s="10">
        <v>3861400.39</v>
      </c>
      <c r="D13" s="10">
        <v>4311563.63</v>
      </c>
      <c r="E13" s="10">
        <v>2449545.83</v>
      </c>
      <c r="F13" s="11">
        <v>2393629.11</v>
      </c>
      <c r="G13" s="10">
        <v>2809290.6</v>
      </c>
      <c r="H13" s="9">
        <f t="shared" si="1"/>
        <v>19740221.370000001</v>
      </c>
    </row>
    <row r="14" spans="1:9">
      <c r="A14" s="14" t="s">
        <v>17</v>
      </c>
      <c r="B14" s="15">
        <f>B13-B12</f>
        <v>-436007.60999999987</v>
      </c>
      <c r="C14" s="15">
        <f t="shared" ref="C14:G14" si="4">C13-C12</f>
        <v>-405674.28999999957</v>
      </c>
      <c r="D14" s="15">
        <f t="shared" si="4"/>
        <v>-413110.05999999959</v>
      </c>
      <c r="E14" s="15">
        <f t="shared" si="4"/>
        <v>-322031.77</v>
      </c>
      <c r="F14" s="15">
        <f t="shared" si="4"/>
        <v>-350521.41999999993</v>
      </c>
      <c r="G14" s="15">
        <f t="shared" si="4"/>
        <v>-816856.75999999978</v>
      </c>
      <c r="H14" s="16">
        <f t="shared" si="1"/>
        <v>-2744201.9099999988</v>
      </c>
    </row>
    <row r="15" spans="1:9">
      <c r="A15" t="s">
        <v>30</v>
      </c>
      <c r="B15" s="29">
        <v>-7.55</v>
      </c>
      <c r="C15" s="29">
        <v>-14.31</v>
      </c>
      <c r="D15" s="29">
        <v>-1.19</v>
      </c>
      <c r="E15" s="29">
        <v>-17.82</v>
      </c>
      <c r="F15" s="29">
        <v>-20.71</v>
      </c>
      <c r="G15" s="29">
        <v>-49.88</v>
      </c>
    </row>
    <row r="16" spans="1:9" ht="32.25" customHeight="1">
      <c r="F16" t="s">
        <v>18</v>
      </c>
      <c r="H16" s="19">
        <f>H8+H14</f>
        <v>-1479983.3099999987</v>
      </c>
      <c r="I16" s="20" t="s">
        <v>19</v>
      </c>
    </row>
    <row r="17" spans="1:10" ht="32.25" customHeight="1">
      <c r="H17" s="19"/>
      <c r="I17" s="20"/>
    </row>
    <row r="18" spans="1:10" ht="32.25" customHeight="1">
      <c r="H18" s="19"/>
      <c r="I18" s="20"/>
    </row>
    <row r="19" spans="1:10">
      <c r="A19" s="1" t="s">
        <v>20</v>
      </c>
    </row>
    <row r="21" spans="1:10">
      <c r="A21" s="2" t="s">
        <v>1</v>
      </c>
      <c r="B21" s="3" t="s">
        <v>2</v>
      </c>
      <c r="C21" s="4" t="s">
        <v>3</v>
      </c>
      <c r="D21" s="3" t="s">
        <v>4</v>
      </c>
      <c r="E21" s="4" t="s">
        <v>5</v>
      </c>
      <c r="F21" s="5" t="s">
        <v>6</v>
      </c>
      <c r="G21" s="3" t="s">
        <v>7</v>
      </c>
    </row>
    <row r="22" spans="1:10" ht="30" customHeight="1">
      <c r="A22" s="6" t="s">
        <v>21</v>
      </c>
      <c r="B22" s="7">
        <v>2104</v>
      </c>
      <c r="C22" s="7">
        <v>3755</v>
      </c>
      <c r="D22" s="7">
        <v>3106</v>
      </c>
      <c r="E22" s="7">
        <v>1071</v>
      </c>
      <c r="F22" s="8">
        <v>1649</v>
      </c>
      <c r="G22" s="7">
        <v>620</v>
      </c>
      <c r="H22" s="9">
        <f>SUM(B22:G22)</f>
        <v>12305</v>
      </c>
    </row>
    <row r="23" spans="1:10" ht="30">
      <c r="A23" s="6" t="s">
        <v>22</v>
      </c>
      <c r="B23" s="10">
        <v>48.22</v>
      </c>
      <c r="C23" s="10">
        <v>48.22</v>
      </c>
      <c r="D23" s="10">
        <v>48.22</v>
      </c>
      <c r="E23" s="10">
        <v>48.22</v>
      </c>
      <c r="F23" s="10">
        <v>48.22</v>
      </c>
      <c r="G23" s="10">
        <v>48.22</v>
      </c>
      <c r="H23" s="9"/>
    </row>
    <row r="24" spans="1:10" ht="30">
      <c r="A24" s="6" t="s">
        <v>10</v>
      </c>
      <c r="B24" s="10">
        <f>B22*B23</f>
        <v>101454.88</v>
      </c>
      <c r="C24" s="10">
        <f t="shared" ref="C24:G24" si="5">C22*C23</f>
        <v>181066.1</v>
      </c>
      <c r="D24" s="10">
        <f t="shared" si="5"/>
        <v>149771.32</v>
      </c>
      <c r="E24" s="10">
        <f t="shared" si="5"/>
        <v>51643.619999999995</v>
      </c>
      <c r="F24" s="11">
        <f t="shared" si="5"/>
        <v>79514.78</v>
      </c>
      <c r="G24" s="10">
        <f t="shared" si="5"/>
        <v>29896.399999999998</v>
      </c>
      <c r="H24" s="9">
        <f t="shared" ref="H24:H27" si="6">SUM(B24:G24)</f>
        <v>593347.1</v>
      </c>
      <c r="J24" s="21"/>
    </row>
    <row r="25" spans="1:10">
      <c r="A25" s="6" t="s">
        <v>23</v>
      </c>
      <c r="B25" s="10">
        <v>22907.67</v>
      </c>
      <c r="C25" s="10">
        <v>40883.22</v>
      </c>
      <c r="D25" s="10">
        <v>33817.120000000003</v>
      </c>
      <c r="E25" s="10">
        <v>11660.7</v>
      </c>
      <c r="F25" s="11">
        <v>17953.78</v>
      </c>
      <c r="G25" s="10">
        <v>6750.36</v>
      </c>
      <c r="H25" s="9">
        <f>SUM(B25:G25)</f>
        <v>133972.85</v>
      </c>
      <c r="J25" s="21"/>
    </row>
    <row r="26" spans="1:10" ht="30.75" customHeight="1">
      <c r="A26" s="6" t="s">
        <v>11</v>
      </c>
      <c r="B26" s="22">
        <f>310461.26+B25</f>
        <v>333368.93</v>
      </c>
      <c r="C26" s="22">
        <f t="shared" ref="C26:G26" si="7">310461.26+C25</f>
        <v>351344.48</v>
      </c>
      <c r="D26" s="22">
        <f t="shared" si="7"/>
        <v>344278.38</v>
      </c>
      <c r="E26" s="22">
        <f t="shared" si="7"/>
        <v>322121.96000000002</v>
      </c>
      <c r="F26" s="22">
        <f t="shared" si="7"/>
        <v>328415.04000000004</v>
      </c>
      <c r="G26" s="22">
        <f t="shared" si="7"/>
        <v>317211.62</v>
      </c>
      <c r="H26" s="9">
        <f t="shared" si="6"/>
        <v>1996740.4100000001</v>
      </c>
    </row>
    <row r="27" spans="1:10">
      <c r="A27" s="14" t="s">
        <v>12</v>
      </c>
      <c r="B27" s="23">
        <f>B26-B24</f>
        <v>231914.05</v>
      </c>
      <c r="C27" s="23">
        <f t="shared" ref="C27:G27" si="8">C26-C24</f>
        <v>170278.37999999998</v>
      </c>
      <c r="D27" s="23">
        <f t="shared" si="8"/>
        <v>194507.06</v>
      </c>
      <c r="E27" s="23">
        <f t="shared" si="8"/>
        <v>270478.34000000003</v>
      </c>
      <c r="F27" s="23">
        <f t="shared" si="8"/>
        <v>248900.26000000004</v>
      </c>
      <c r="G27" s="23">
        <f t="shared" si="8"/>
        <v>287315.21999999997</v>
      </c>
      <c r="H27" s="16">
        <f t="shared" si="6"/>
        <v>1403393.31</v>
      </c>
    </row>
    <row r="28" spans="1:10">
      <c r="B28" s="24"/>
      <c r="C28" s="24"/>
      <c r="D28" s="24"/>
      <c r="E28" s="24"/>
      <c r="F28" s="24"/>
      <c r="G28" s="25"/>
    </row>
    <row r="29" spans="1:10" ht="30">
      <c r="A29" s="6" t="s">
        <v>24</v>
      </c>
      <c r="B29" s="7">
        <v>22618</v>
      </c>
      <c r="C29" s="7">
        <v>29415</v>
      </c>
      <c r="D29" s="7">
        <v>30589</v>
      </c>
      <c r="E29" s="7">
        <v>15137</v>
      </c>
      <c r="F29" s="8">
        <v>17845</v>
      </c>
      <c r="G29" s="7">
        <v>21184</v>
      </c>
      <c r="H29" s="9">
        <f>SUM(B29:G29)</f>
        <v>136788</v>
      </c>
    </row>
    <row r="30" spans="1:10" ht="30.75" customHeight="1">
      <c r="A30" s="6" t="s">
        <v>25</v>
      </c>
      <c r="B30" s="10">
        <v>55.68</v>
      </c>
      <c r="C30" s="10">
        <v>55.68</v>
      </c>
      <c r="D30" s="10">
        <v>55.68</v>
      </c>
      <c r="E30" s="10">
        <v>55.68</v>
      </c>
      <c r="F30" s="10">
        <v>55.68</v>
      </c>
      <c r="G30" s="10">
        <v>55.68</v>
      </c>
      <c r="H30" s="9"/>
    </row>
    <row r="31" spans="1:10" ht="34.5" customHeight="1">
      <c r="A31" s="6" t="s">
        <v>15</v>
      </c>
      <c r="B31" s="10">
        <f>B29*B30</f>
        <v>1259370.24</v>
      </c>
      <c r="C31" s="10">
        <f t="shared" ref="C31:F31" si="9">C29*C30</f>
        <v>1637827.2</v>
      </c>
      <c r="D31" s="10">
        <f t="shared" si="9"/>
        <v>1703195.52</v>
      </c>
      <c r="E31" s="10">
        <f t="shared" si="9"/>
        <v>842828.16</v>
      </c>
      <c r="F31" s="11">
        <f t="shared" si="9"/>
        <v>993609.6</v>
      </c>
      <c r="G31" s="10">
        <f>G29*G30</f>
        <v>1179525.1199999999</v>
      </c>
      <c r="H31" s="9">
        <f>SUM(B31:G31)</f>
        <v>7616355.8399999999</v>
      </c>
    </row>
    <row r="32" spans="1:10">
      <c r="A32" s="6" t="s">
        <v>23</v>
      </c>
      <c r="B32" s="10">
        <v>274872.82</v>
      </c>
      <c r="C32" s="10">
        <v>357475.64</v>
      </c>
      <c r="D32" s="10">
        <v>371743.07</v>
      </c>
      <c r="E32" s="10">
        <v>183957.46</v>
      </c>
      <c r="F32" s="11">
        <v>216867.34</v>
      </c>
      <c r="G32" s="10">
        <v>257445.66</v>
      </c>
      <c r="H32" s="9">
        <f>SUM(B32:G32)</f>
        <v>1662361.99</v>
      </c>
    </row>
    <row r="33" spans="1:9" ht="30">
      <c r="A33" s="6" t="s">
        <v>26</v>
      </c>
      <c r="B33" s="10">
        <f>949036.96+B32</f>
        <v>1223909.78</v>
      </c>
      <c r="C33" s="10">
        <f t="shared" ref="C33:G33" si="10">949036.96+C32</f>
        <v>1306512.6000000001</v>
      </c>
      <c r="D33" s="10">
        <f t="shared" si="10"/>
        <v>1320780.03</v>
      </c>
      <c r="E33" s="10">
        <f t="shared" si="10"/>
        <v>1132994.42</v>
      </c>
      <c r="F33" s="10">
        <f t="shared" si="10"/>
        <v>1165904.3</v>
      </c>
      <c r="G33" s="10">
        <f t="shared" si="10"/>
        <v>1206482.6199999999</v>
      </c>
      <c r="H33" s="9">
        <f>SUM(B33:G33)</f>
        <v>7356583.75</v>
      </c>
    </row>
    <row r="34" spans="1:9">
      <c r="A34" s="14" t="s">
        <v>17</v>
      </c>
      <c r="B34" s="15">
        <f>B33-B31</f>
        <v>-35460.459999999963</v>
      </c>
      <c r="C34" s="15">
        <f t="shared" ref="C34:G34" si="11">C33-C31</f>
        <v>-331314.59999999986</v>
      </c>
      <c r="D34" s="15">
        <f t="shared" si="11"/>
        <v>-382415.49</v>
      </c>
      <c r="E34" s="15">
        <f t="shared" si="11"/>
        <v>290166.25999999989</v>
      </c>
      <c r="F34" s="15">
        <f t="shared" si="11"/>
        <v>172294.70000000007</v>
      </c>
      <c r="G34" s="15">
        <f t="shared" si="11"/>
        <v>26957.5</v>
      </c>
      <c r="H34" s="16">
        <f>SUM(B34:G34)</f>
        <v>-259772.08999999985</v>
      </c>
    </row>
    <row r="35" spans="1:9">
      <c r="A35" s="30" t="s">
        <v>31</v>
      </c>
      <c r="B35" s="31">
        <v>11.64</v>
      </c>
      <c r="C35" s="31">
        <v>-9.64</v>
      </c>
      <c r="D35" s="31">
        <v>-10.02</v>
      </c>
      <c r="E35" s="31">
        <v>53.1</v>
      </c>
      <c r="F35" s="31">
        <v>39.71</v>
      </c>
      <c r="G35" s="31">
        <v>22.95</v>
      </c>
    </row>
    <row r="36" spans="1:9" ht="45">
      <c r="H36" s="26">
        <f>H27+H34</f>
        <v>1143621.2200000002</v>
      </c>
      <c r="I36" s="20" t="s">
        <v>27</v>
      </c>
    </row>
    <row r="38" spans="1:9">
      <c r="A38" t="s">
        <v>32</v>
      </c>
      <c r="B38">
        <v>4.09</v>
      </c>
      <c r="C38">
        <v>-23.95</v>
      </c>
      <c r="D38">
        <v>-11.21</v>
      </c>
      <c r="E38">
        <v>35.28</v>
      </c>
      <c r="F38">
        <v>19</v>
      </c>
      <c r="G38">
        <v>-26.93</v>
      </c>
      <c r="H38" s="27"/>
    </row>
    <row r="39" spans="1:9">
      <c r="H39" s="21">
        <f>H16+H36</f>
        <v>-336362.08999999845</v>
      </c>
      <c r="I39" s="28" t="s">
        <v>28</v>
      </c>
    </row>
    <row r="40" spans="1:9">
      <c r="H40" s="21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перерасчет2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2012-04-18T15:14:29Z</dcterms:modified>
</cp:coreProperties>
</file>